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/Users/antonio/Library/Mobile Documents/com~apple~CloudDocs/gotrain.su/Сайт/Калиперометрия и состав тела/"/>
    </mc:Choice>
  </mc:AlternateContent>
  <xr:revisionPtr revIDLastSave="0" documentId="13_ncr:1_{70A8D3DA-996C-ED41-B772-5795339053BF}" xr6:coauthVersionLast="47" xr6:coauthVersionMax="47" xr10:uidLastSave="{00000000-0000-0000-0000-000000000000}"/>
  <bookViews>
    <workbookView xWindow="1020" yWindow="500" windowWidth="27780" windowHeight="17500" xr2:uid="{CEC3183B-49C5-5E4E-B167-BFD3000E7DEB}"/>
  </bookViews>
  <sheets>
    <sheet name="О файле" sheetId="1" r:id="rId1"/>
    <sheet name="Калиперометрия для мужчин" sheetId="2" r:id="rId2"/>
    <sheet name="Калиперометрия для женщин" sheetId="4" r:id="rId3"/>
    <sheet name="ИМТ, ИТБ, ПЖТ по охватам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B10" i="5"/>
  <c r="C9" i="5"/>
  <c r="B9" i="5"/>
  <c r="C11" i="5" l="1"/>
  <c r="B11" i="5"/>
  <c r="I23" i="4" l="1"/>
  <c r="L16" i="4"/>
  <c r="K16" i="4"/>
  <c r="J16" i="4"/>
  <c r="I16" i="4"/>
  <c r="I21" i="4" s="1"/>
  <c r="L4" i="4"/>
  <c r="K4" i="4"/>
  <c r="K23" i="4" s="1"/>
  <c r="J4" i="4"/>
  <c r="L3" i="4"/>
  <c r="L21" i="4" s="1"/>
  <c r="L22" i="4" s="1"/>
  <c r="K3" i="4"/>
  <c r="K21" i="4" s="1"/>
  <c r="K22" i="4" s="1"/>
  <c r="J3" i="4"/>
  <c r="J21" i="4" s="1"/>
  <c r="J22" i="4" s="1"/>
  <c r="L2" i="4"/>
  <c r="K2" i="4"/>
  <c r="J2" i="4"/>
  <c r="J23" i="4" s="1"/>
  <c r="L4" i="2"/>
  <c r="L24" i="2" s="1"/>
  <c r="K4" i="2"/>
  <c r="K24" i="2" s="1"/>
  <c r="J4" i="2"/>
  <c r="L3" i="2"/>
  <c r="K3" i="2"/>
  <c r="J3" i="2"/>
  <c r="L2" i="2"/>
  <c r="K2" i="2"/>
  <c r="J2" i="2"/>
  <c r="J24" i="2"/>
  <c r="L23" i="4" l="1"/>
  <c r="I22" i="4"/>
  <c r="I22" i="2" l="1"/>
  <c r="I24" i="2"/>
  <c r="J17" i="2" l="1"/>
  <c r="K17" i="2"/>
  <c r="L17" i="2"/>
  <c r="I17" i="2"/>
  <c r="L22" i="2" l="1"/>
  <c r="L23" i="2" s="1"/>
  <c r="K22" i="2"/>
  <c r="K23" i="2" s="1"/>
  <c r="J23" i="2"/>
  <c r="J22" i="2"/>
  <c r="I23" i="2"/>
</calcChain>
</file>

<file path=xl/sharedStrings.xml><?xml version="1.0" encoding="utf-8"?>
<sst xmlns="http://schemas.openxmlformats.org/spreadsheetml/2006/main" count="58" uniqueCount="33">
  <si>
    <t>предплечье d3 =</t>
  </si>
  <si>
    <t>спина под лопаткой d4 =</t>
  </si>
  <si>
    <t>живот около пупка d5 =</t>
  </si>
  <si>
    <t>передняя поверхность бедра d6 =</t>
  </si>
  <si>
    <t>плечо сзади (трицепс) d2 =</t>
  </si>
  <si>
    <t>голень d7 =</t>
  </si>
  <si>
    <t>Масса тела в кг =</t>
  </si>
  <si>
    <t xml:space="preserve">плечо спереди (бицепс) d1 = </t>
  </si>
  <si>
    <t>Возраст =</t>
  </si>
  <si>
    <t>Рост в см =</t>
  </si>
  <si>
    <t>Сумма складок =</t>
  </si>
  <si>
    <t>бедра =</t>
  </si>
  <si>
    <t>голени =</t>
  </si>
  <si>
    <t>плеча =</t>
  </si>
  <si>
    <t>Процентное содержание жировой ткани в массе тела %МЖТ =</t>
  </si>
  <si>
    <t>Скелетно-мышечная масса СММ в кг =</t>
  </si>
  <si>
    <t>Кожно-жировые складки КЖС в мм:</t>
  </si>
  <si>
    <t>Дата измерений</t>
  </si>
  <si>
    <t>грудь на передней 
подмышечной линии d8 =</t>
  </si>
  <si>
    <t>Введите данные в ячейки, 
выделенные цветом</t>
  </si>
  <si>
    <t>Масса жировых тканей МЖТ в кг =</t>
  </si>
  <si>
    <t xml:space="preserve">Рост в м = </t>
  </si>
  <si>
    <t>Обхватные размеры в cм:</t>
  </si>
  <si>
    <t>Для мужчин</t>
  </si>
  <si>
    <t>Для женщин</t>
  </si>
  <si>
    <t>Рост в м =</t>
  </si>
  <si>
    <t>Индекс массы тела ИМТ =</t>
  </si>
  <si>
    <t>Охватные размеры в м:</t>
  </si>
  <si>
    <t>талии =</t>
  </si>
  <si>
    <t>шеи =</t>
  </si>
  <si>
    <t>бедер =</t>
  </si>
  <si>
    <t>Процентное содержание подкожной жировой ткани в массе тела %ПЖТ =</t>
  </si>
  <si>
    <t xml:space="preserve">Индекс талия/бедра ИТБ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</si>
</sst>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>
    <font>
      <sz val="12"/>
      <color theme="1"/>
      <name val="Calibri"/>
      <family val="2"/>
      <charset val="204"/>
      <scheme val="minor"/>
    </font>
    <font>
      <sz val="14"/>
      <color theme="1"/>
      <name val="Nunito Sans Regular"/>
      <charset val="204"/>
    </font>
    <font>
      <b/>
      <sz val="14"/>
      <color theme="1"/>
      <name val="Nunito Sans Regular"/>
      <charset val="204"/>
    </font>
    <font>
      <sz val="16"/>
      <color theme="1"/>
      <name val="Nunito Sans Regular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0"/>
      <name val="Nunito Sans Regular"/>
      <charset val="204"/>
    </font>
    <font>
      <b/>
      <sz val="14"/>
      <color theme="0"/>
      <name val="Nunito Sans Regula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ECC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4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otrain.su/articles/otsenka-fizicheskoj-formy-v-fitnese-chast-1-ya-antropometriya-i-sostav-te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otrain.su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0</xdr:rowOff>
    </xdr:from>
    <xdr:to>
      <xdr:col>10</xdr:col>
      <xdr:colOff>47783</xdr:colOff>
      <xdr:row>10</xdr:row>
      <xdr:rowOff>168497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27B0B174-6C7B-192C-1785-9A38FB3706C9}"/>
            </a:ext>
          </a:extLst>
        </xdr:cNvPr>
        <xdr:cNvGrpSpPr/>
      </xdr:nvGrpSpPr>
      <xdr:grpSpPr>
        <a:xfrm>
          <a:off x="50800" y="0"/>
          <a:ext cx="8251983" cy="2200497"/>
          <a:chOff x="50800" y="0"/>
          <a:chExt cx="8251983" cy="2200497"/>
        </a:xfrm>
      </xdr:grpSpPr>
      <xdr:sp macro="" textlink="">
        <xdr:nvSpPr>
          <xdr:cNvPr id="5" name="TextBox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91B1DDD-B4B0-9802-AEE7-D5DC3EA424DF}"/>
              </a:ext>
            </a:extLst>
          </xdr:cNvPr>
          <xdr:cNvSpPr txBox="1"/>
        </xdr:nvSpPr>
        <xdr:spPr>
          <a:xfrm>
            <a:off x="2222375" y="38227"/>
            <a:ext cx="6080408" cy="216227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lvl="2"/>
            <a:r>
              <a:rPr lang="ru-RU" sz="1600" b="1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Проект «Тренируйся!» </a:t>
            </a:r>
            <a:endParaRPr lang="ru-BY" sz="1600">
              <a:solidFill>
                <a:schemeClr val="tx1"/>
              </a:solidFill>
              <a:effectLst/>
              <a:latin typeface="Nunito Sans" pitchFamily="2" charset="0"/>
              <a:ea typeface="+mn-ea"/>
              <a:cs typeface="+mn-cs"/>
            </a:endParaRPr>
          </a:p>
          <a:p>
            <a:pPr lvl="2"/>
            <a:r>
              <a:rPr lang="ru-RU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Обретите желаемую вами физическую форму</a:t>
            </a:r>
            <a:endParaRPr lang="ru-BY" sz="1600">
              <a:solidFill>
                <a:schemeClr val="tx1"/>
              </a:solidFill>
              <a:effectLst/>
              <a:latin typeface="Nunito Sans" pitchFamily="2" charset="0"/>
              <a:ea typeface="+mn-ea"/>
              <a:cs typeface="+mn-cs"/>
            </a:endParaRPr>
          </a:p>
          <a:p>
            <a:pPr lvl="2"/>
            <a:r>
              <a:rPr lang="en-US" sz="1600" u="sng">
                <a:solidFill>
                  <a:schemeClr val="accent1"/>
                </a:solidFill>
                <a:effectLst/>
                <a:latin typeface="Nunito Sans" pitchFamily="2" charset="0"/>
                <a:ea typeface="+mn-ea"/>
                <a:cs typeface="+mn-cs"/>
              </a:rPr>
              <a:t>https://gotrain.su</a:t>
            </a:r>
            <a:endParaRPr lang="ru-BY" sz="1600" u="sng">
              <a:solidFill>
                <a:schemeClr val="accent1"/>
              </a:solidFill>
              <a:effectLst/>
              <a:latin typeface="Nunito Sans" pitchFamily="2" charset="0"/>
              <a:ea typeface="+mn-ea"/>
              <a:cs typeface="+mn-cs"/>
            </a:endParaRPr>
          </a:p>
          <a:p>
            <a:pPr lvl="2"/>
            <a:r>
              <a:rPr lang="ru-RU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Персональный тренер Антон Суханов</a:t>
            </a:r>
            <a:endParaRPr lang="ru-BY" sz="1600">
              <a:solidFill>
                <a:schemeClr val="tx1"/>
              </a:solidFill>
              <a:effectLst/>
              <a:latin typeface="Nunito Sans" pitchFamily="2" charset="0"/>
              <a:ea typeface="+mn-ea"/>
              <a:cs typeface="+mn-cs"/>
            </a:endParaRPr>
          </a:p>
          <a:p>
            <a:pPr lvl="2"/>
            <a:r>
              <a:rPr lang="ru-RU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Тел.: +375 29 670-33-23</a:t>
            </a:r>
            <a:endParaRPr lang="ru-BY" sz="1600">
              <a:solidFill>
                <a:schemeClr val="tx1"/>
              </a:solidFill>
              <a:effectLst/>
              <a:latin typeface="Nunito Sans" pitchFamily="2" charset="0"/>
              <a:ea typeface="+mn-ea"/>
              <a:cs typeface="+mn-cs"/>
            </a:endParaRPr>
          </a:p>
          <a:p>
            <a:pPr lvl="2"/>
            <a:r>
              <a:rPr lang="en-US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Telegram</a:t>
            </a:r>
            <a:r>
              <a:rPr lang="ru-RU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:</a:t>
            </a:r>
            <a:r>
              <a:rPr lang="en-US" sz="1600">
                <a:solidFill>
                  <a:schemeClr val="tx1"/>
                </a:solidFill>
                <a:effectLst/>
                <a:latin typeface="Nunito Sans" pitchFamily="2" charset="0"/>
                <a:ea typeface="+mn-ea"/>
                <a:cs typeface="+mn-cs"/>
              </a:rPr>
              <a:t> @trenerantonio</a:t>
            </a:r>
            <a:endParaRPr lang="ru-BY" sz="1600">
              <a:solidFill>
                <a:schemeClr val="tx1"/>
              </a:solidFill>
              <a:effectLst/>
              <a:latin typeface="Nunito Sans" pitchFamily="2" charset="0"/>
              <a:ea typeface="+mn-ea"/>
              <a:cs typeface="+mn-cs"/>
            </a:endParaRPr>
          </a:p>
        </xdr:txBody>
      </xdr:sp>
      <xdr:pic>
        <xdr:nvPicPr>
          <xdr:cNvPr id="7" name="Рисунок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27FC0C7-C3DB-3E18-70C3-0C5F389CE8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800" y="0"/>
            <a:ext cx="2197100" cy="2197100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0</xdr:col>
      <xdr:colOff>25400</xdr:colOff>
      <xdr:row>10</xdr:row>
      <xdr:rowOff>177800</xdr:rowOff>
    </xdr:from>
    <xdr:to>
      <xdr:col>10</xdr:col>
      <xdr:colOff>88900</xdr:colOff>
      <xdr:row>47</xdr:row>
      <xdr:rowOff>0</xdr:rowOff>
    </xdr:to>
    <xdr:sp macro="[0]!TextBox7_Щелчок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FD9772-06DF-F32C-0CE4-6BF19E0F57CF}"/>
            </a:ext>
          </a:extLst>
        </xdr:cNvPr>
        <xdr:cNvSpPr txBox="1"/>
      </xdr:nvSpPr>
      <xdr:spPr>
        <a:xfrm>
          <a:off x="25400" y="2209800"/>
          <a:ext cx="8318500" cy="734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600">
            <a:latin typeface="Nunito Sans" pitchFamily="2" charset="0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Файл создан для автоматического расчета индекса массы тела (ИМТ), индекса талия/бедра (ИТБ), % массы жировых тканей (МЖТ), % массы подкожной жировой ткани (ПЖТ), скелетно-мышечной массы (СММ) по измеренным антропометрическим данным: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- кожно-жировым складкам </a:t>
          </a:r>
          <a:r>
            <a:rPr lang="en-US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d</a:t>
          </a:r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1..</a:t>
          </a:r>
          <a:r>
            <a:rPr lang="en-US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d</a:t>
          </a:r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8 с помощью любого калипера;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- обхватных размеров с помощью сантиметровой ленты;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- роста (длины тела) любым доступным способом;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- массы тела любыми доступными весами.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endParaRPr lang="ru-RU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Для понимания процедуры и точности измерений рекомендую ознакомиться 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с материалами статьи:</a:t>
          </a:r>
          <a:endParaRPr lang="en-US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0" i="0" u="sng" strike="noStrike">
              <a:solidFill>
                <a:schemeClr val="accent1"/>
              </a:solidFill>
              <a:effectLst/>
              <a:latin typeface="Nunito Sans" pitchFamily="2" charset="0"/>
              <a:ea typeface="+mn-ea"/>
              <a:cs typeface="+mn-cs"/>
            </a:rPr>
            <a:t>#5. Оценка физической формы в фитнесе. Часть 1-я. Антропометрия и состав тела</a:t>
          </a:r>
          <a:endParaRPr lang="ru-BY" sz="1600" u="sng">
            <a:solidFill>
              <a:schemeClr val="accent1"/>
            </a:solidFill>
            <a:effectLst/>
            <a:latin typeface="Nunito Sans" pitchFamily="2" charset="0"/>
            <a:ea typeface="+mn-ea"/>
            <a:cs typeface="+mn-cs"/>
          </a:endParaRPr>
        </a:p>
        <a:p>
          <a:endParaRPr lang="ru-RU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Если какая-то кожно-жировая складка больше максимального значения на шкале калипера, то используейте максимальную цифру шкалы или переходите на вкладку «ИМТ, ИТБ, ПЖТ по охватам».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endParaRPr lang="ru-RU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По материалам: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Мартиросов Э.Г., Николаев Д.В., Руднев С.Г. Технологии и методы определения состава тела человека. – М.: Наука, 2006. – 248с. 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Мирошников А.Б., Форменов А.Д., Антонов А.Г., Кривчук Э.К. Определение процента подкожно-жировой ткани на основе окружностей частей тела у мужчин 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r>
            <a:rPr lang="ru-RU" sz="1600">
              <a:solidFill>
                <a:schemeClr val="dk1"/>
              </a:solidFill>
              <a:effectLst/>
              <a:latin typeface="Nunito Sans" pitchFamily="2" charset="0"/>
              <a:ea typeface="+mn-ea"/>
              <a:cs typeface="+mn-cs"/>
            </a:rPr>
            <a:t>и женщин. Спортивно-педагогическое образование №3/2019, 18-22</a:t>
          </a:r>
          <a:endParaRPr lang="ru-BY" sz="1600">
            <a:solidFill>
              <a:schemeClr val="dk1"/>
            </a:solidFill>
            <a:effectLst/>
            <a:latin typeface="Nunito Sans" pitchFamily="2" charset="0"/>
            <a:ea typeface="+mn-ea"/>
            <a:cs typeface="+mn-cs"/>
          </a:endParaRPr>
        </a:p>
        <a:p>
          <a:endParaRPr lang="ru-RU" sz="1600" baseline="0">
            <a:latin typeface="Nunito Sans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1013312</xdr:colOff>
      <xdr:row>18</xdr:row>
      <xdr:rowOff>127000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8F44DD4-5C7B-A153-8410-E5DAB828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6312" cy="584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19</xdr:row>
      <xdr:rowOff>215900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035A7B2-5E37-7CE8-C2C2-1109CC68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1700" cy="598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3112-5014-B046-8BF5-65E592E04B1D}">
  <sheetPr codeName="Лист1"/>
  <dimension ref="A1"/>
  <sheetViews>
    <sheetView tabSelected="1" zoomScaleNormal="100" workbookViewId="0">
      <selection activeCell="L34" sqref="L34"/>
    </sheetView>
  </sheetViews>
  <sheetFormatPr baseColWidth="10" defaultRowHeight="16"/>
  <cols>
    <col min="3" max="4" width="10.83203125" customWidth="1"/>
  </cols>
  <sheetData/>
  <sheetProtection sheet="1" objects="1" scenarios="1" insertHyperlink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3FE7-5021-D04A-ADAC-A54D4FA52675}">
  <sheetPr codeName="Лист2">
    <tabColor rgb="FFFFFF00"/>
  </sheetPr>
  <dimension ref="H1:AE78"/>
  <sheetViews>
    <sheetView zoomScaleNormal="100" workbookViewId="0">
      <selection activeCell="I14" sqref="I14"/>
    </sheetView>
  </sheetViews>
  <sheetFormatPr baseColWidth="10" defaultRowHeight="16"/>
  <cols>
    <col min="7" max="7" width="13.5" customWidth="1"/>
    <col min="8" max="8" width="47.6640625" customWidth="1"/>
    <col min="9" max="9" width="13.33203125" customWidth="1"/>
    <col min="10" max="10" width="14" customWidth="1"/>
    <col min="11" max="11" width="13.6640625" customWidth="1"/>
    <col min="12" max="12" width="15.6640625" customWidth="1"/>
  </cols>
  <sheetData>
    <row r="1" spans="8:31" ht="42">
      <c r="H1" s="7" t="s">
        <v>19</v>
      </c>
      <c r="I1" s="8"/>
      <c r="J1" s="9"/>
      <c r="K1" s="9"/>
      <c r="L1" s="9"/>
      <c r="M1" s="1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8:31" ht="23">
      <c r="H2" s="10" t="s">
        <v>8</v>
      </c>
      <c r="I2" s="17">
        <v>39</v>
      </c>
      <c r="J2" s="15">
        <f>I2</f>
        <v>39</v>
      </c>
      <c r="K2" s="15">
        <f>I2</f>
        <v>39</v>
      </c>
      <c r="L2" s="15">
        <f>I2</f>
        <v>39</v>
      </c>
      <c r="M2" s="1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8:31" ht="23">
      <c r="H3" s="10" t="s">
        <v>9</v>
      </c>
      <c r="I3" s="17">
        <v>173</v>
      </c>
      <c r="J3" s="15">
        <f>I3</f>
        <v>173</v>
      </c>
      <c r="K3" s="15">
        <f>I3</f>
        <v>173</v>
      </c>
      <c r="L3" s="15">
        <f>I3</f>
        <v>173</v>
      </c>
      <c r="M3" s="1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8:31" ht="23">
      <c r="H4" s="10" t="s">
        <v>21</v>
      </c>
      <c r="I4" s="17">
        <v>1.73</v>
      </c>
      <c r="J4" s="16">
        <f>I4</f>
        <v>1.73</v>
      </c>
      <c r="K4" s="16">
        <f>I4</f>
        <v>1.73</v>
      </c>
      <c r="L4" s="16">
        <f>I4</f>
        <v>1.73</v>
      </c>
      <c r="M4" s="1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8:31" ht="23">
      <c r="H5" s="1"/>
      <c r="I5" s="1"/>
      <c r="J5" s="5"/>
      <c r="K5" s="5"/>
      <c r="L5" s="5"/>
      <c r="M5" s="1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8:31" ht="23">
      <c r="H6" s="13" t="s">
        <v>17</v>
      </c>
      <c r="I6" s="19"/>
      <c r="J6" s="19"/>
      <c r="K6" s="19"/>
      <c r="L6" s="19"/>
      <c r="M6" s="1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8:31" ht="23">
      <c r="H7" s="10" t="s">
        <v>6</v>
      </c>
      <c r="I7" s="17">
        <v>90</v>
      </c>
      <c r="J7" s="17"/>
      <c r="K7" s="17"/>
      <c r="L7" s="17"/>
      <c r="M7" s="1"/>
      <c r="N7" s="2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8:31" ht="23">
      <c r="H8" s="7" t="s">
        <v>16</v>
      </c>
      <c r="I8" s="9"/>
      <c r="J8" s="9"/>
      <c r="K8" s="9"/>
      <c r="L8" s="9"/>
      <c r="M8" s="1"/>
      <c r="N8" s="2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8:31" ht="23">
      <c r="H9" s="11" t="s">
        <v>7</v>
      </c>
      <c r="I9" s="17">
        <v>25</v>
      </c>
      <c r="J9" s="17"/>
      <c r="K9" s="17"/>
      <c r="L9" s="17"/>
      <c r="M9" s="1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8:31" ht="23">
      <c r="H10" s="11" t="s">
        <v>4</v>
      </c>
      <c r="I10" s="17">
        <v>6</v>
      </c>
      <c r="J10" s="17"/>
      <c r="K10" s="17"/>
      <c r="L10" s="17"/>
      <c r="M10" s="1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8:31" ht="23">
      <c r="H11" s="11" t="s">
        <v>0</v>
      </c>
      <c r="I11" s="17">
        <v>15</v>
      </c>
      <c r="J11" s="17"/>
      <c r="K11" s="17"/>
      <c r="L11" s="17"/>
      <c r="M11" s="1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8:31" ht="23">
      <c r="H12" s="11" t="s">
        <v>1</v>
      </c>
      <c r="I12" s="17">
        <v>10</v>
      </c>
      <c r="J12" s="17"/>
      <c r="K12" s="17"/>
      <c r="L12" s="17"/>
      <c r="M12" s="1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8:31" ht="23">
      <c r="H13" s="11" t="s">
        <v>2</v>
      </c>
      <c r="I13" s="17">
        <v>20</v>
      </c>
      <c r="J13" s="17"/>
      <c r="K13" s="17"/>
      <c r="L13" s="17"/>
      <c r="M13" s="1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8:31" ht="23">
      <c r="H14" s="11" t="s">
        <v>3</v>
      </c>
      <c r="I14" s="17">
        <v>15</v>
      </c>
      <c r="J14" s="17"/>
      <c r="K14" s="17"/>
      <c r="L14" s="17"/>
      <c r="M14" s="1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8:31" ht="23">
      <c r="H15" s="11" t="s">
        <v>5</v>
      </c>
      <c r="I15" s="17">
        <v>8</v>
      </c>
      <c r="J15" s="17"/>
      <c r="K15" s="17"/>
      <c r="L15" s="17"/>
      <c r="M15" s="1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8:31" ht="42">
      <c r="H16" s="11" t="s">
        <v>18</v>
      </c>
      <c r="I16" s="17">
        <v>6</v>
      </c>
      <c r="J16" s="17"/>
      <c r="K16" s="17"/>
      <c r="L16" s="17"/>
      <c r="M16" s="1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8:31" ht="23">
      <c r="H17" s="13" t="s">
        <v>10</v>
      </c>
      <c r="I17" s="12">
        <f>SUM(I9:I16)</f>
        <v>105</v>
      </c>
      <c r="J17" s="12">
        <f t="shared" ref="J17:L17" si="0">SUM(J9:J16)</f>
        <v>0</v>
      </c>
      <c r="K17" s="12">
        <f t="shared" si="0"/>
        <v>0</v>
      </c>
      <c r="L17" s="12">
        <f t="shared" si="0"/>
        <v>0</v>
      </c>
      <c r="M17" s="1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8:31" ht="21">
      <c r="H18" s="7" t="s">
        <v>22</v>
      </c>
      <c r="I18" s="12"/>
      <c r="J18" s="12"/>
      <c r="K18" s="12"/>
      <c r="L18" s="12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8:31" ht="21">
      <c r="H19" s="11" t="s">
        <v>11</v>
      </c>
      <c r="I19" s="17">
        <v>60</v>
      </c>
      <c r="J19" s="17"/>
      <c r="K19" s="17"/>
      <c r="L19" s="17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8:31" ht="22">
      <c r="H20" s="4" t="s">
        <v>12</v>
      </c>
      <c r="I20" s="18">
        <v>37</v>
      </c>
      <c r="J20" s="18"/>
      <c r="K20" s="18"/>
      <c r="L20" s="18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8:31" ht="22">
      <c r="H21" s="11" t="s">
        <v>13</v>
      </c>
      <c r="I21" s="18">
        <v>37</v>
      </c>
      <c r="J21" s="18"/>
      <c r="K21" s="18"/>
      <c r="L21" s="18"/>
      <c r="M21" s="5"/>
      <c r="N21" s="5"/>
      <c r="O21" s="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8:31" ht="22">
      <c r="H22" s="6" t="s">
        <v>20</v>
      </c>
      <c r="I22" s="20">
        <f>(I17/16)*1.3*SQRT((I3*I7)/3600)</f>
        <v>17.742128673944748</v>
      </c>
      <c r="J22" s="20">
        <f t="shared" ref="J22:L22" si="1">(J17/16)*1.3*SQRT((J3*J7)/3600)</f>
        <v>0</v>
      </c>
      <c r="K22" s="20">
        <f t="shared" si="1"/>
        <v>0</v>
      </c>
      <c r="L22" s="20">
        <f t="shared" si="1"/>
        <v>0</v>
      </c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8:31" ht="42">
      <c r="H23" s="6" t="s">
        <v>14</v>
      </c>
      <c r="I23" s="21">
        <f>I22/I7</f>
        <v>0.19713476304383054</v>
      </c>
      <c r="J23" s="21" t="e">
        <f t="shared" ref="J23:L23" si="2">J22/J7</f>
        <v>#DIV/0!</v>
      </c>
      <c r="K23" s="21" t="e">
        <f t="shared" si="2"/>
        <v>#DIV/0!</v>
      </c>
      <c r="L23" s="21" t="e">
        <f t="shared" si="2"/>
        <v>#DIV/0!</v>
      </c>
      <c r="M23" s="5"/>
      <c r="N23" s="5"/>
      <c r="O23" s="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8:31" ht="22">
      <c r="H24" s="7" t="s">
        <v>15</v>
      </c>
      <c r="I24" s="20">
        <f>I4*(0.00088*POWER(I19-I14/10,2)+0.00744*POWER(I21-I10/10,2)+0.00441*POWER(I20-I15/10,2))+2.4*1-0.048*I2+0+7.8</f>
        <v>40.589598443999996</v>
      </c>
      <c r="J24" s="20">
        <f t="shared" ref="J24:L24" si="3">J4*(0.00088*POWER(J19-J14/10,2)+0.00744*POWER(J21-J10/10,2)+0.00441*POWER(J20-J15/10,2))+2.4*1-0.048*J2+0+7.8</f>
        <v>8.3279999999999994</v>
      </c>
      <c r="K24" s="20">
        <f t="shared" si="3"/>
        <v>8.3279999999999994</v>
      </c>
      <c r="L24" s="20">
        <f t="shared" si="3"/>
        <v>8.3279999999999994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8:31" ht="21">
      <c r="H25" s="3"/>
      <c r="I25" s="3"/>
      <c r="J25" s="3"/>
      <c r="K25" s="1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8:31" ht="21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8:31" ht="21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8:31" ht="21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8:31" ht="21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8:31" ht="21"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8:31" ht="21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8:31" ht="21"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8:31" ht="21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8:31" ht="21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8:31" ht="21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8:31" ht="21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8:31" ht="21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8:31" ht="21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8:31" ht="21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8:31" ht="21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8:31" ht="21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8:31" ht="21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8:31" ht="21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8:31" ht="21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8:31" ht="21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8:31" ht="21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8:31" ht="21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8:31" ht="21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8:31" ht="21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8:31" ht="21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8:31" ht="21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8:31" ht="21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8:31" ht="21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8:31" ht="21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8:31" ht="21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8:31" ht="21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8:31" ht="21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8:31" ht="21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8:31" ht="21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8:31" ht="21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8:31" ht="21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8:31" ht="21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8:31" ht="21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8:31" ht="21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8:31" ht="21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8:31" ht="21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8:31" ht="21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8:31" ht="21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8:31" ht="21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8:31" ht="21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8:31" ht="21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8:31" ht="21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8:31" ht="21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8:31" ht="21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8:31" ht="21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8:31" ht="21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8:31" ht="21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8:31" ht="21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C9DA-9ED2-6E43-A229-A41F3F43FF64}">
  <sheetPr codeName="Лист3">
    <tabColor rgb="FFFFFF00"/>
  </sheetPr>
  <dimension ref="H1:AE78"/>
  <sheetViews>
    <sheetView topLeftCell="A3" zoomScaleNormal="100" workbookViewId="0">
      <selection activeCell="I25" sqref="I25"/>
    </sheetView>
  </sheetViews>
  <sheetFormatPr baseColWidth="10" defaultRowHeight="16"/>
  <cols>
    <col min="7" max="7" width="13.5" customWidth="1"/>
    <col min="8" max="8" width="47.6640625" customWidth="1"/>
    <col min="9" max="9" width="13.33203125" customWidth="1"/>
    <col min="10" max="10" width="14" customWidth="1"/>
    <col min="11" max="11" width="13.6640625" customWidth="1"/>
    <col min="12" max="12" width="15.6640625" customWidth="1"/>
  </cols>
  <sheetData>
    <row r="1" spans="8:31" ht="42">
      <c r="H1" s="7" t="s">
        <v>19</v>
      </c>
      <c r="I1" s="8"/>
      <c r="J1" s="9"/>
      <c r="K1" s="9"/>
      <c r="L1" s="9"/>
      <c r="M1" s="1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8:31" ht="23">
      <c r="H2" s="10" t="s">
        <v>8</v>
      </c>
      <c r="I2" s="18">
        <v>36</v>
      </c>
      <c r="J2" s="15">
        <f>I2</f>
        <v>36</v>
      </c>
      <c r="K2" s="15">
        <f>I2</f>
        <v>36</v>
      </c>
      <c r="L2" s="15">
        <f>I2</f>
        <v>36</v>
      </c>
      <c r="M2" s="1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8:31" ht="23">
      <c r="H3" s="10" t="s">
        <v>9</v>
      </c>
      <c r="I3" s="18">
        <v>171</v>
      </c>
      <c r="J3" s="15">
        <f>I3</f>
        <v>171</v>
      </c>
      <c r="K3" s="15">
        <f>I3</f>
        <v>171</v>
      </c>
      <c r="L3" s="15">
        <f>I3</f>
        <v>171</v>
      </c>
      <c r="M3" s="1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8:31" ht="23">
      <c r="H4" s="10" t="s">
        <v>21</v>
      </c>
      <c r="I4" s="18">
        <v>1.71</v>
      </c>
      <c r="J4" s="16">
        <f>I4</f>
        <v>1.71</v>
      </c>
      <c r="K4" s="16">
        <f>I4</f>
        <v>1.71</v>
      </c>
      <c r="L4" s="16">
        <f>I4</f>
        <v>1.71</v>
      </c>
      <c r="M4" s="1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8:31" ht="23">
      <c r="H5" s="1"/>
      <c r="I5" s="1"/>
      <c r="J5" s="5"/>
      <c r="K5" s="5"/>
      <c r="L5" s="5"/>
      <c r="M5" s="1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8:31" ht="23">
      <c r="H6" s="13" t="s">
        <v>17</v>
      </c>
      <c r="I6" s="19"/>
      <c r="J6" s="19"/>
      <c r="K6" s="19"/>
      <c r="L6" s="19"/>
      <c r="M6" s="1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8:31" ht="23">
      <c r="H7" s="10" t="s">
        <v>6</v>
      </c>
      <c r="I7" s="17">
        <v>54.85</v>
      </c>
      <c r="J7" s="17"/>
      <c r="K7" s="17"/>
      <c r="L7" s="17"/>
      <c r="M7" s="1"/>
      <c r="N7" s="2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8:31" ht="23">
      <c r="H8" s="7" t="s">
        <v>16</v>
      </c>
      <c r="I8" s="9"/>
      <c r="J8" s="9"/>
      <c r="K8" s="9"/>
      <c r="L8" s="9"/>
      <c r="M8" s="1"/>
      <c r="N8" s="2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8:31" ht="23">
      <c r="H9" s="11" t="s">
        <v>7</v>
      </c>
      <c r="I9" s="18">
        <v>3</v>
      </c>
      <c r="J9" s="17"/>
      <c r="K9" s="17"/>
      <c r="L9" s="17"/>
      <c r="M9" s="1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8:31" ht="23">
      <c r="H10" s="11" t="s">
        <v>4</v>
      </c>
      <c r="I10" s="18">
        <v>8</v>
      </c>
      <c r="J10" s="17"/>
      <c r="K10" s="17"/>
      <c r="L10" s="17"/>
      <c r="M10" s="1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8:31" ht="23">
      <c r="H11" s="11" t="s">
        <v>0</v>
      </c>
      <c r="I11" s="18">
        <v>4</v>
      </c>
      <c r="J11" s="17"/>
      <c r="K11" s="17"/>
      <c r="L11" s="17"/>
      <c r="M11" s="1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8:31" ht="23">
      <c r="H12" s="11" t="s">
        <v>1</v>
      </c>
      <c r="I12" s="18">
        <v>4</v>
      </c>
      <c r="J12" s="17"/>
      <c r="K12" s="17"/>
      <c r="L12" s="17"/>
      <c r="M12" s="1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8:31" ht="23">
      <c r="H13" s="11" t="s">
        <v>2</v>
      </c>
      <c r="I13" s="18">
        <v>8</v>
      </c>
      <c r="J13" s="17"/>
      <c r="K13" s="17"/>
      <c r="L13" s="17"/>
      <c r="M13" s="1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8:31" ht="23">
      <c r="H14" s="11" t="s">
        <v>3</v>
      </c>
      <c r="I14" s="18">
        <v>14</v>
      </c>
      <c r="J14" s="17"/>
      <c r="K14" s="17"/>
      <c r="L14" s="17"/>
      <c r="M14" s="1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8:31" ht="23">
      <c r="H15" s="11" t="s">
        <v>5</v>
      </c>
      <c r="I15" s="18">
        <v>14</v>
      </c>
      <c r="J15" s="17"/>
      <c r="K15" s="17"/>
      <c r="L15" s="17"/>
      <c r="M15" s="1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8:31" ht="23">
      <c r="H16" s="13" t="s">
        <v>10</v>
      </c>
      <c r="I16" s="12">
        <f>SUM(I9:I15)</f>
        <v>55</v>
      </c>
      <c r="J16" s="12">
        <f>SUM(J9:J15)</f>
        <v>0</v>
      </c>
      <c r="K16" s="12">
        <f>SUM(K9:K15)</f>
        <v>0</v>
      </c>
      <c r="L16" s="12">
        <f>SUM(L9:L15)</f>
        <v>0</v>
      </c>
      <c r="M16" s="1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8:31" ht="23">
      <c r="H17" s="7" t="s">
        <v>22</v>
      </c>
      <c r="I17" s="12"/>
      <c r="J17" s="12"/>
      <c r="K17" s="12"/>
      <c r="L17" s="12"/>
      <c r="M17" s="1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8:31" ht="22">
      <c r="H18" s="11" t="s">
        <v>11</v>
      </c>
      <c r="I18" s="18">
        <v>52</v>
      </c>
      <c r="J18" s="17"/>
      <c r="K18" s="17"/>
      <c r="L18" s="17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8:31" ht="22">
      <c r="H19" s="4" t="s">
        <v>12</v>
      </c>
      <c r="I19" s="18">
        <v>35</v>
      </c>
      <c r="J19" s="18"/>
      <c r="K19" s="18"/>
      <c r="L19" s="18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8:31" ht="22">
      <c r="H20" s="11" t="s">
        <v>13</v>
      </c>
      <c r="I20" s="18">
        <v>23</v>
      </c>
      <c r="J20" s="18"/>
      <c r="K20" s="18"/>
      <c r="L20" s="18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8:31" ht="22">
      <c r="H21" s="6" t="s">
        <v>20</v>
      </c>
      <c r="I21" s="20">
        <f>(I16/14)*1.3*SQRT((I3*I7)/3600)</f>
        <v>8.2435281800857165</v>
      </c>
      <c r="J21" s="20">
        <f t="shared" ref="J21:L21" si="0">(J16/14)*1.3*SQRT((J3*J7)/3600)</f>
        <v>0</v>
      </c>
      <c r="K21" s="20">
        <f t="shared" si="0"/>
        <v>0</v>
      </c>
      <c r="L21" s="20">
        <f t="shared" si="0"/>
        <v>0</v>
      </c>
      <c r="M21" s="5"/>
      <c r="N21" s="5"/>
      <c r="O21" s="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8:31" ht="42">
      <c r="H22" s="6" t="s">
        <v>14</v>
      </c>
      <c r="I22" s="21">
        <f>I21/I7</f>
        <v>0.1502922184154187</v>
      </c>
      <c r="J22" s="21" t="e">
        <f t="shared" ref="J22:L22" si="1">J21/J7</f>
        <v>#DIV/0!</v>
      </c>
      <c r="K22" s="21" t="e">
        <f t="shared" si="1"/>
        <v>#DIV/0!</v>
      </c>
      <c r="L22" s="21" t="e">
        <f t="shared" si="1"/>
        <v>#DIV/0!</v>
      </c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8:31" ht="22">
      <c r="H23" s="7" t="s">
        <v>15</v>
      </c>
      <c r="I23" s="20">
        <f>I4*(0.00088*POWER(I18-I14/10,2)+0.00744*POWER(I20-I10/10,2)+0.00441*POWER(I19-I15/10,2))+2.4*0-0.048*I2+0+7.8</f>
        <v>24.7085376</v>
      </c>
      <c r="J23" s="20">
        <f t="shared" ref="J23:L23" si="2">J4*(0.00088*POWER(J18-J14/10,2)+0.00744*POWER(J20-J10/10,2)+0.00441*POWER(J19-J15/10,2))+2.4*0-0.048*J2+0+7.8</f>
        <v>6.0720000000000001</v>
      </c>
      <c r="K23" s="20">
        <f t="shared" si="2"/>
        <v>6.0720000000000001</v>
      </c>
      <c r="L23" s="20">
        <f t="shared" si="2"/>
        <v>6.0720000000000001</v>
      </c>
      <c r="M23" s="5"/>
      <c r="N23" s="5"/>
      <c r="O23" s="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8:31" ht="21"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8:31" ht="21">
      <c r="H25" s="3"/>
      <c r="I25" s="3"/>
      <c r="J25" s="3"/>
      <c r="K25" s="1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8:31" ht="21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8:31" ht="21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8:31" ht="21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8:31" ht="21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8:31" ht="21"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8:31" ht="21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8:31" ht="21"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8:31" ht="21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8:31" ht="21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8:31" ht="21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8:31" ht="21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8:31" ht="21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8:31" ht="21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8:31" ht="21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8:31" ht="21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8:31" ht="21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8:31" ht="21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8:31" ht="21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8:31" ht="21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8:31" ht="21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8:31" ht="21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8:31" ht="21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8:31" ht="21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8:31" ht="21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8:31" ht="21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8:31" ht="21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8:31" ht="21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8:31" ht="21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8:31" ht="21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8:31" ht="21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8:31" ht="21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8:31" ht="21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8:31" ht="21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8:31" ht="21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8:31" ht="21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8:31" ht="21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8:31" ht="21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8:31" ht="21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8:31" ht="21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8:31" ht="21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8:31" ht="21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8:31" ht="21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8:31" ht="21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8:31" ht="21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8:31" ht="21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8:31" ht="21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8:31" ht="21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8:31" ht="21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8:31" ht="21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8:31" ht="21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8:31" ht="21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8:31" ht="21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8:31" ht="21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854F2-531A-F54D-A661-CC1A722A79FD}">
  <sheetPr codeName="Лист4"/>
  <dimension ref="A1:C11"/>
  <sheetViews>
    <sheetView workbookViewId="0">
      <selection activeCell="C11" sqref="C11"/>
    </sheetView>
  </sheetViews>
  <sheetFormatPr baseColWidth="10" defaultRowHeight="16"/>
  <cols>
    <col min="1" max="1" width="39.5" customWidth="1"/>
    <col min="2" max="2" width="20.6640625" customWidth="1"/>
    <col min="3" max="3" width="18.1640625" customWidth="1"/>
  </cols>
  <sheetData>
    <row r="1" spans="1:3" ht="42">
      <c r="A1" s="6" t="s">
        <v>19</v>
      </c>
      <c r="B1" s="22" t="s">
        <v>23</v>
      </c>
      <c r="C1" s="22" t="s">
        <v>24</v>
      </c>
    </row>
    <row r="2" spans="1:3" ht="21">
      <c r="A2" s="23" t="s">
        <v>8</v>
      </c>
      <c r="B2" s="18">
        <v>44</v>
      </c>
      <c r="C2" s="18">
        <v>38</v>
      </c>
    </row>
    <row r="3" spans="1:3" ht="21">
      <c r="A3" s="23" t="s">
        <v>25</v>
      </c>
      <c r="B3" s="18">
        <v>1.87</v>
      </c>
      <c r="C3" s="18">
        <v>1.6</v>
      </c>
    </row>
    <row r="4" spans="1:3" ht="20">
      <c r="A4" s="4" t="s">
        <v>6</v>
      </c>
      <c r="B4" s="18">
        <v>94</v>
      </c>
      <c r="C4" s="18">
        <v>70</v>
      </c>
    </row>
    <row r="5" spans="1:3" ht="20">
      <c r="A5" s="24" t="s">
        <v>27</v>
      </c>
      <c r="B5" s="5"/>
      <c r="C5" s="5"/>
    </row>
    <row r="6" spans="1:3" ht="21">
      <c r="A6" s="23" t="s">
        <v>28</v>
      </c>
      <c r="B6" s="18">
        <v>1.05</v>
      </c>
      <c r="C6" s="18">
        <v>0.62</v>
      </c>
    </row>
    <row r="7" spans="1:3" ht="21">
      <c r="A7" s="23" t="s">
        <v>29</v>
      </c>
      <c r="B7" s="18">
        <v>0.41</v>
      </c>
      <c r="C7" s="18">
        <v>0.28999999999999998</v>
      </c>
    </row>
    <row r="8" spans="1:3" ht="21">
      <c r="A8" s="23" t="s">
        <v>30</v>
      </c>
      <c r="B8" s="18">
        <v>0.9</v>
      </c>
      <c r="C8" s="25">
        <v>1</v>
      </c>
    </row>
    <row r="9" spans="1:3" ht="21">
      <c r="A9" s="6" t="s">
        <v>32</v>
      </c>
      <c r="B9" s="20">
        <f>B6/B8</f>
        <v>1.1666666666666667</v>
      </c>
      <c r="C9" s="20">
        <f>C6/C8</f>
        <v>0.62</v>
      </c>
    </row>
    <row r="10" spans="1:3" ht="21">
      <c r="A10" s="6" t="s">
        <v>26</v>
      </c>
      <c r="B10" s="26">
        <f>B4/(B3*B3)</f>
        <v>26.880951700077208</v>
      </c>
      <c r="C10" s="26">
        <f>C4/(C3*C3)</f>
        <v>27.343749999999996</v>
      </c>
    </row>
    <row r="11" spans="1:3" ht="63">
      <c r="A11" s="23" t="s">
        <v>31</v>
      </c>
      <c r="B11" s="20">
        <f>51.82+(B2*0.01)+(B3*-33.99)+(B6*65.57)+(B7*-65.73)+(B9*-2.74)</f>
        <v>27.401233333333323</v>
      </c>
      <c r="C11" s="20">
        <f>34.13+(C2*0.03)+(C3*-35.46)+(C6*64.49)+(C7*-0.15)+(C9*1.74)</f>
        <v>19.553099999999993</v>
      </c>
    </row>
  </sheetData>
  <sheetProtection sheet="1" objects="1" scenarios="1"/>
  <protectedRanges>
    <protectedRange algorithmName="SHA-512" hashValue="q28PAp3rWOw1DG6eLF4IPYVBs0aTDdIBg+yOia+5k5wZTCjizzu1e5i+eIPwwgyxqxkO21pkkREiP3Tqs0MS3A==" saltValue="33Zkrgj3h3EJRVgCvfUD6g==" spinCount="100000" sqref="B11:C11 B9:C9" name="Диапазон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файле</vt:lpstr>
      <vt:lpstr>Калиперометрия для мужчин</vt:lpstr>
      <vt:lpstr>Калиперометрия для женщин</vt:lpstr>
      <vt:lpstr>ИМТ, ИТБ, ПЖТ по охватам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2023-09-12T14:18:59Z</dcterms:created>
  <dcterms:modified xsi:type="dcterms:W3CDTF">2023-10-16T08:17:15Z</dcterms:modified>
</cp:coreProperties>
</file>